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780" windowHeight="14595"/>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D121" i="6" l="1"/>
  <c r="D120" i="6"/>
  <c r="E123" i="6" l="1"/>
  <c r="D123" i="6"/>
  <c r="E105" i="6"/>
  <c r="D105" i="6"/>
  <c r="H58"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<sst xmlns="http://schemas.openxmlformats.org/spreadsheetml/2006/main" count="220" uniqueCount="154">
  <si>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</si>
  <si>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</si>
  <si>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</si>
  <si>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</si>
  <si>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</si>
  <si>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</si>
  <si>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</si>
  <si>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</si>
  <si>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</si>
  <si>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</si>
  <si>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</si>
  <si>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</si>
  <si>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</si>
  <si>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</si>
  <si>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</si>
  <si>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</si>
  <si>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</si>
  <si>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</si>
  <si>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</si>
  <si>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</si>
  <si>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</si>
  <si>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</si>
  <si>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</si>
  <si>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</si>
  <si>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</si>
  <si>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</si>
  <si>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</si>
  <si>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</si>
  <si>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</si>
  <si>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</si>
  <si>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</si>
  <si>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</si>
  <si>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</si>
  <si>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</si>
  <si>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</si>
  <si>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</si>
  <si>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</si>
  <si>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</si>
  <si>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</si>
  <si>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</si>
  <si>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</si>
  <si>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</si>
  <si>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</si>
  <si>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</si>
  <si>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</si>
  <si>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</si>
  <si>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</si>
  <si>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</si>
  <si>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</si>
  <si>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</si>
  <si>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</si>
  <si>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</si>
  <si>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</si>
  <si>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</si>
  <si>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</si>
  <si>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</si>
  <si>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</si>
  <si>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</si>
  <si>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</si>
  <si>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</si>
  <si>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</si>
  <si>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</si>
  <si>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</si>
  <si>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</si>
  <si>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</si>
  <si>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</si>
  <si>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</si>
  <si>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</si>
  <si>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</si>
  <si>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</si>
  <si>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</si>
  <si>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</si>
  <si>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</si>
  <si>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</si>
  <si>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</si>
  <si>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</si>
  <si>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</si>
  <si>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</si>
  <si>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</si>
  <si>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</si>
  <si>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</si>
  <si>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</si>
  <si>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</si>
  <si>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</si>
  <si>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</si>
  <si>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</si>
  <si>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</si>
  <si>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</si>
  <si>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</si>
  <si>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</si>
  <si>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</si>
  <si>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</si>
  <si>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</si>
  <si>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</si>
  <si>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</si>
  <si>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</si>
  <si>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</si>
  <si>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2023-</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</si>
  <si>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</si>
  <si>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</si>
  <si>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</si>
  <si>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</si>
  <si>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</si>
  <si>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</si>
  <si>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</si>
  <si>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</si>
  <si>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</si>
  <si>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</si>
  <si>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</si>
  <si>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</si>
  <si>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</si>
  <si>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</si>
  <si>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</si>
  <si>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</si>
  <si>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</si>
  <si>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</si>
  <si>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</si>
  <si>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</si>
  <si>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</si>
  <si>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</si>
  <si>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</si>
  <si>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</si>
  <si>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</si>
  <si>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</si>
  <si>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</si>
  <si>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</si>
  <si>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</si>
  <si>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</si>
  <si>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</si>
  <si>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</si>
  <si>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</si>
  <si>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</si>
  <si>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</si>
  <si>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</si>
  <si>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</si>
  <si>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</si>
  <si>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</si>
  <si>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</si>
  <si>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</si>
  <si>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</si>
  <si>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</si>
  <si>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2024-</t>
  </si>
  <si>
    <t>Landshypotek Bank AB (publ)</t>
  </si>
  <si>
    <t>Swedish Financial Supervisory Authority</t>
  </si>
  <si>
    <t>AAA/stable</t>
  </si>
  <si>
    <t>N/R</t>
  </si>
  <si>
    <t>A-/neg</t>
  </si>
  <si>
    <t>A/stable</t>
  </si>
  <si>
    <t>CH0139285388</t>
  </si>
  <si>
    <t>CHF</t>
  </si>
  <si>
    <t>Hard Bullet</t>
  </si>
  <si>
    <t>2022-2026</t>
  </si>
  <si>
    <t>2027-2031</t>
  </si>
  <si>
    <t>2032-</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</si>
</sst>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6">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0" fontId="0" fillId="0" borderId="22" xfId="0"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3" fillId="3" borderId="18" xfId="2" applyNumberFormat="1" applyFill="1" applyBorder="1"/>
    <xf numFmtId="3" fontId="0" fillId="0" borderId="14" xfId="0" applyNumberFormat="1" applyBorder="1"/>
    <xf numFmtId="3" fontId="3" fillId="3" borderId="25" xfId="2" applyNumberFormat="1" applyFill="1" applyBorder="1"/>
    <xf numFmtId="3" fontId="2" fillId="3" borderId="0" xfId="0" applyNumberFormat="1" applyFont="1" applyFill="1" applyBorder="1"/>
    <xf numFmtId="3" fontId="2" fillId="3" borderId="1" xfId="0" applyNumberFormat="1" applyFont="1" applyFill="1" applyBorder="1"/>
    <xf numFmtId="0" fontId="2" fillId="3" borderId="1" xfId="0" applyFont="1" applyFill="1" applyBorder="1" applyAlignment="1">
      <alignment wrapText="1"/>
    </xf>
    <xf numFmtId="0" fontId="2" fillId="3" borderId="1" xfId="0" applyNumberFormat="1" applyFont="1" applyFill="1" applyBorder="1"/>
    <xf numFmtId="4" fontId="2" fillId="3" borderId="1" xfId="0" applyNumberFormat="1" applyFont="1" applyFill="1" applyBorder="1"/>
    <xf numFmtId="3" fontId="2" fillId="3" borderId="18" xfId="0" applyNumberFormat="1" applyFont="1" applyFill="1" applyBorder="1"/>
    <xf numFmtId="14" fontId="2" fillId="3" borderId="1" xfId="0"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21" xfId="1" applyNumberFormat="1" applyFont="1" applyFill="1" applyBorder="1"/>
    <xf numFmtId="3" fontId="2" fillId="3" borderId="24" xfId="1" applyNumberFormat="1" applyFont="1" applyFill="1" applyBorder="1"/>
    <xf numFmtId="3" fontId="0" fillId="0" borderId="16" xfId="0" applyNumberFormat="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topLeftCell="A85" zoomScale="80" zoomScaleNormal="80" zoomScaleSheetLayoutView="73" workbookViewId="0">
      <selection activeCell="Q122" sqref="Q122"/>
    </sheetView>
  </sheetViews>
  <sheetFormatPr defaultRowHeight="15" x14ac:dyDescent="0.25"/>
  <cols>
    <col min="1" max="2" width="9.140625" style="4"/>
    <col min="3" max="3" width="28.140625" style="4" customWidth="1"/>
    <col min="4" max="4" width="9.710937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110</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142</v>
      </c>
      <c r="E5" s="14"/>
      <c r="F5" s="15"/>
      <c r="G5" s="6"/>
      <c r="H5" s="6"/>
      <c r="I5" s="12" t="s">
        <v>95</v>
      </c>
      <c r="J5" s="12"/>
      <c r="K5" s="12"/>
      <c r="L5" s="12" t="s">
        <v>140</v>
      </c>
      <c r="M5" s="6"/>
      <c r="N5" s="6"/>
    </row>
    <row r="6" spans="1:14" x14ac:dyDescent="0.25">
      <c r="A6" s="1"/>
      <c r="B6" s="6"/>
      <c r="C6" s="16" t="s">
        <v>14</v>
      </c>
      <c r="D6" s="13" t="s">
        <v>142</v>
      </c>
      <c r="E6" s="6"/>
      <c r="F6" s="17"/>
      <c r="G6" s="6"/>
      <c r="H6" s="6"/>
      <c r="I6" s="95"/>
      <c r="J6" s="95"/>
      <c r="K6" s="6"/>
      <c r="L6" s="6"/>
      <c r="M6" s="6"/>
      <c r="N6" s="6"/>
    </row>
    <row r="7" spans="1:14" x14ac:dyDescent="0.25">
      <c r="A7" s="1"/>
      <c r="B7" s="6"/>
      <c r="C7" s="18" t="s">
        <v>15</v>
      </c>
      <c r="D7" s="18" t="s">
        <v>143</v>
      </c>
      <c r="E7" s="19"/>
      <c r="F7" s="20"/>
      <c r="G7" s="6"/>
      <c r="H7" s="6"/>
      <c r="I7" s="95"/>
      <c r="J7" s="95"/>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5">
        <v>42735</v>
      </c>
      <c r="K9" s="12"/>
      <c r="L9" s="6"/>
      <c r="M9" s="6"/>
      <c r="N9" s="6"/>
    </row>
    <row r="10" spans="1:14" x14ac:dyDescent="0.25">
      <c r="A10" s="1"/>
      <c r="B10" s="6"/>
      <c r="C10" s="12" t="s">
        <v>50</v>
      </c>
      <c r="D10" s="12" t="s">
        <v>144</v>
      </c>
      <c r="E10" s="12" t="s">
        <v>145</v>
      </c>
      <c r="F10" s="12" t="s">
        <v>145</v>
      </c>
      <c r="G10" s="6"/>
      <c r="H10" s="6"/>
      <c r="I10" s="6"/>
      <c r="J10" s="6"/>
      <c r="K10" s="6"/>
      <c r="L10" s="6"/>
      <c r="M10" s="6"/>
      <c r="N10" s="6"/>
    </row>
    <row r="11" spans="1:14" x14ac:dyDescent="0.25">
      <c r="A11" s="1"/>
      <c r="B11" s="6"/>
      <c r="C11" s="12" t="s">
        <v>51</v>
      </c>
      <c r="D11" s="12" t="s">
        <v>146</v>
      </c>
      <c r="E11" s="12" t="s">
        <v>145</v>
      </c>
      <c r="F11" s="12" t="s">
        <v>147</v>
      </c>
      <c r="G11" s="6"/>
      <c r="H11" s="6"/>
      <c r="I11" s="6"/>
      <c r="J11" s="6"/>
      <c r="K11" s="6"/>
      <c r="L11" s="6"/>
      <c r="M11" s="6"/>
      <c r="N11" s="6"/>
    </row>
    <row r="12" spans="1:14" x14ac:dyDescent="0.25">
      <c r="A12" s="1"/>
      <c r="B12" s="6"/>
      <c r="C12" s="12" t="s">
        <v>52</v>
      </c>
      <c r="D12" s="12" t="s">
        <v>146</v>
      </c>
      <c r="E12" s="12" t="s">
        <v>145</v>
      </c>
      <c r="F12" s="12" t="s">
        <v>147</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61903</v>
      </c>
      <c r="E17" s="6"/>
      <c r="F17" s="6"/>
      <c r="G17" s="6"/>
      <c r="H17" s="6"/>
      <c r="I17" s="12" t="s">
        <v>42</v>
      </c>
      <c r="J17" s="12"/>
      <c r="K17" s="23">
        <v>102180</v>
      </c>
      <c r="L17" s="6"/>
      <c r="M17" s="6"/>
      <c r="N17" s="6"/>
    </row>
    <row r="18" spans="1:14" x14ac:dyDescent="0.25">
      <c r="A18" s="1"/>
      <c r="B18" s="6"/>
      <c r="C18" s="12" t="s">
        <v>61</v>
      </c>
      <c r="D18" s="23">
        <v>5150</v>
      </c>
      <c r="E18" s="6"/>
      <c r="F18" s="6"/>
      <c r="G18" s="6"/>
      <c r="H18" s="6"/>
      <c r="I18" s="12" t="s">
        <v>43</v>
      </c>
      <c r="J18" s="12"/>
      <c r="K18" s="23">
        <v>40068</v>
      </c>
      <c r="L18" s="6"/>
      <c r="M18" s="6"/>
      <c r="N18" s="6"/>
    </row>
    <row r="19" spans="1:14" x14ac:dyDescent="0.25">
      <c r="A19" s="1"/>
      <c r="B19" s="6"/>
      <c r="C19" s="12" t="s">
        <v>28</v>
      </c>
      <c r="D19" s="23"/>
      <c r="E19" s="6"/>
      <c r="F19" s="6"/>
      <c r="G19" s="6"/>
      <c r="H19" s="6"/>
      <c r="I19" s="12" t="s">
        <v>48</v>
      </c>
      <c r="J19" s="12"/>
      <c r="K19" s="23">
        <v>31412</v>
      </c>
      <c r="L19" s="6"/>
      <c r="M19" s="6"/>
      <c r="N19" s="6"/>
    </row>
    <row r="20" spans="1:14" x14ac:dyDescent="0.25">
      <c r="A20" s="1"/>
      <c r="B20" s="6"/>
      <c r="C20" s="21" t="s">
        <v>23</v>
      </c>
      <c r="D20" s="24">
        <f>SUM(D17:D19)</f>
        <v>67053</v>
      </c>
      <c r="E20" s="6"/>
      <c r="F20" s="6"/>
      <c r="G20" s="6"/>
      <c r="H20" s="6"/>
      <c r="I20" s="12" t="s">
        <v>44</v>
      </c>
      <c r="J20" s="12"/>
      <c r="K20" s="23">
        <v>605823</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556</v>
      </c>
      <c r="E23" s="37">
        <f>IF($D$30=0,,(D23/$D$30))</f>
        <v>8.9817940972166128E-3</v>
      </c>
      <c r="F23" s="23">
        <v>668635.04</v>
      </c>
      <c r="G23" s="6"/>
      <c r="H23" s="6"/>
      <c r="I23" s="12" t="s">
        <v>65</v>
      </c>
      <c r="J23" s="12"/>
      <c r="K23" s="23">
        <v>2366</v>
      </c>
      <c r="L23" s="37">
        <f>IF($K$31=0,,(K23/$K$31))</f>
        <v>3.8221087830961342E-2</v>
      </c>
      <c r="M23" s="6"/>
      <c r="N23" s="6"/>
    </row>
    <row r="24" spans="1:14" x14ac:dyDescent="0.25">
      <c r="A24" s="1"/>
      <c r="B24" s="6"/>
      <c r="C24" s="27" t="s">
        <v>31</v>
      </c>
      <c r="D24" s="23"/>
      <c r="E24" s="37">
        <f t="shared" ref="E24:E30" si="0">IF($D$30=0,,(D24/$D$30))</f>
        <v>0</v>
      </c>
      <c r="F24" s="23"/>
      <c r="G24" s="6"/>
      <c r="H24" s="6"/>
      <c r="I24" s="12" t="s">
        <v>63</v>
      </c>
      <c r="J24" s="12"/>
      <c r="K24" s="23">
        <v>745</v>
      </c>
      <c r="L24" s="37">
        <f t="shared" ref="L24:L31" si="1">IF($K$31=0,,(K24/$K$31))</f>
        <v>1.2034957918033051E-2</v>
      </c>
      <c r="M24" s="6"/>
      <c r="N24" s="6"/>
    </row>
    <row r="25" spans="1:14" x14ac:dyDescent="0.25">
      <c r="A25" s="1"/>
      <c r="B25" s="6"/>
      <c r="C25" s="27" t="s">
        <v>32</v>
      </c>
      <c r="D25" s="23"/>
      <c r="E25" s="37">
        <f t="shared" si="0"/>
        <v>0</v>
      </c>
      <c r="F25" s="23"/>
      <c r="G25" s="6"/>
      <c r="H25" s="6"/>
      <c r="I25" s="12" t="s">
        <v>64</v>
      </c>
      <c r="J25" s="12"/>
      <c r="K25" s="23">
        <v>544</v>
      </c>
      <c r="L25" s="37">
        <f t="shared" si="1"/>
        <v>8.7879424260536645E-3</v>
      </c>
      <c r="M25" s="6"/>
      <c r="N25" s="6"/>
    </row>
    <row r="26" spans="1:14" ht="29.25" customHeight="1" x14ac:dyDescent="0.25">
      <c r="A26" s="1"/>
      <c r="B26" s="6"/>
      <c r="C26" s="27" t="s">
        <v>62</v>
      </c>
      <c r="D26" s="23"/>
      <c r="E26" s="37">
        <f t="shared" si="0"/>
        <v>0</v>
      </c>
      <c r="F26" s="23"/>
      <c r="G26" s="6"/>
      <c r="H26" s="6"/>
      <c r="I26" s="12" t="s">
        <v>56</v>
      </c>
      <c r="J26" s="12"/>
      <c r="K26" s="23">
        <v>20610</v>
      </c>
      <c r="L26" s="37">
        <f t="shared" si="1"/>
        <v>0.33294024522236404</v>
      </c>
      <c r="M26" s="6"/>
      <c r="N26" s="6"/>
    </row>
    <row r="27" spans="1:14" x14ac:dyDescent="0.25">
      <c r="A27" s="1"/>
      <c r="B27" s="6"/>
      <c r="C27" s="27" t="s">
        <v>33</v>
      </c>
      <c r="D27" s="23">
        <v>61347</v>
      </c>
      <c r="E27" s="37">
        <f t="shared" si="0"/>
        <v>0.99101820590278333</v>
      </c>
      <c r="F27" s="23">
        <v>605307.61</v>
      </c>
      <c r="G27" s="6"/>
      <c r="H27" s="6"/>
      <c r="I27" s="12" t="s">
        <v>57</v>
      </c>
      <c r="J27" s="12"/>
      <c r="K27" s="23">
        <v>21296</v>
      </c>
      <c r="L27" s="37">
        <f t="shared" si="1"/>
        <v>0.34402209909051257</v>
      </c>
      <c r="M27" s="6"/>
      <c r="N27" s="6"/>
    </row>
    <row r="28" spans="1:14" x14ac:dyDescent="0.25">
      <c r="A28" s="1"/>
      <c r="B28" s="6"/>
      <c r="C28" s="27" t="s">
        <v>34</v>
      </c>
      <c r="D28" s="23"/>
      <c r="E28" s="37">
        <f t="shared" si="0"/>
        <v>0</v>
      </c>
      <c r="F28" s="23"/>
      <c r="G28" s="6"/>
      <c r="H28" s="6"/>
      <c r="I28" s="12" t="s">
        <v>58</v>
      </c>
      <c r="J28" s="12"/>
      <c r="K28" s="23">
        <v>10022</v>
      </c>
      <c r="L28" s="37">
        <f t="shared" si="1"/>
        <v>0.16189845403292247</v>
      </c>
      <c r="M28" s="6"/>
      <c r="N28" s="6"/>
    </row>
    <row r="29" spans="1:14" x14ac:dyDescent="0.25">
      <c r="A29" s="1"/>
      <c r="B29" s="6"/>
      <c r="C29" s="27" t="s">
        <v>35</v>
      </c>
      <c r="D29" s="23"/>
      <c r="E29" s="37">
        <f t="shared" si="0"/>
        <v>0</v>
      </c>
      <c r="F29" s="23"/>
      <c r="G29" s="6"/>
      <c r="H29" s="6"/>
      <c r="I29" s="12" t="s">
        <v>59</v>
      </c>
      <c r="J29" s="12"/>
      <c r="K29" s="23">
        <v>6320</v>
      </c>
      <c r="L29" s="37">
        <f t="shared" si="1"/>
        <v>0.10209521347915287</v>
      </c>
      <c r="M29" s="6"/>
      <c r="N29" s="6"/>
    </row>
    <row r="30" spans="1:14" x14ac:dyDescent="0.25">
      <c r="A30" s="1"/>
      <c r="B30" s="6"/>
      <c r="C30" s="26" t="s">
        <v>46</v>
      </c>
      <c r="D30" s="30">
        <f>SUM(D23:D29)</f>
        <v>61903</v>
      </c>
      <c r="E30" s="46">
        <f t="shared" si="0"/>
        <v>1</v>
      </c>
      <c r="F30" s="6"/>
      <c r="G30" s="6"/>
      <c r="H30" s="6"/>
      <c r="I30" s="31" t="s">
        <v>40</v>
      </c>
      <c r="J30" s="31"/>
      <c r="K30" s="32"/>
      <c r="L30" s="37">
        <f t="shared" si="1"/>
        <v>0</v>
      </c>
      <c r="M30" s="6"/>
      <c r="N30" s="6"/>
    </row>
    <row r="31" spans="1:14" x14ac:dyDescent="0.25">
      <c r="A31" s="1"/>
      <c r="B31" s="6"/>
      <c r="C31" s="6"/>
      <c r="D31" s="6"/>
      <c r="E31" s="6"/>
      <c r="F31" s="6"/>
      <c r="G31" s="6"/>
      <c r="H31" s="6"/>
      <c r="I31" s="33" t="s">
        <v>46</v>
      </c>
      <c r="J31" s="34"/>
      <c r="K31" s="30">
        <f>SUM(K23:K30)</f>
        <v>61903</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102</v>
      </c>
      <c r="J33" s="22"/>
      <c r="K33" s="29" t="s">
        <v>54</v>
      </c>
      <c r="L33" s="29" t="s">
        <v>80</v>
      </c>
      <c r="M33" s="6"/>
      <c r="N33" s="6"/>
    </row>
    <row r="34" spans="1:16" x14ac:dyDescent="0.25">
      <c r="A34" s="1"/>
      <c r="B34" s="6"/>
      <c r="C34" s="27" t="s">
        <v>37</v>
      </c>
      <c r="D34" s="23">
        <v>29509</v>
      </c>
      <c r="E34" s="37">
        <f>IF($D$36=0,,(D34/$D$36))</f>
        <v>0.47669741369562058</v>
      </c>
      <c r="F34" s="6"/>
      <c r="G34" s="6"/>
      <c r="H34" s="6"/>
      <c r="I34" s="12" t="s">
        <v>38</v>
      </c>
      <c r="J34" s="12"/>
      <c r="K34" s="23">
        <v>48479</v>
      </c>
      <c r="L34" s="37">
        <f>IF($K$36=0,,(K34/$K$36))</f>
        <v>0.78314459719238161</v>
      </c>
      <c r="M34" s="6"/>
      <c r="N34" s="6"/>
    </row>
    <row r="35" spans="1:16" x14ac:dyDescent="0.25">
      <c r="A35" s="1"/>
      <c r="B35" s="6"/>
      <c r="C35" s="27" t="s">
        <v>11</v>
      </c>
      <c r="D35" s="23">
        <v>32394</v>
      </c>
      <c r="E35" s="37">
        <f t="shared" ref="E35:E36" si="2">IF($D$36=0,,(D35/$D$36))</f>
        <v>0.52330258630437942</v>
      </c>
      <c r="F35" s="6"/>
      <c r="G35" s="6"/>
      <c r="H35" s="6"/>
      <c r="I35" s="31" t="s">
        <v>39</v>
      </c>
      <c r="J35" s="31"/>
      <c r="K35" s="32">
        <v>13424</v>
      </c>
      <c r="L35" s="37">
        <f t="shared" ref="L35:L36" si="3">IF($K$36=0,,(K35/$K$36))</f>
        <v>0.21685540280761836</v>
      </c>
      <c r="M35" s="6"/>
      <c r="N35" s="6"/>
    </row>
    <row r="36" spans="1:16" x14ac:dyDescent="0.25">
      <c r="A36" s="1"/>
      <c r="B36" s="6"/>
      <c r="C36" s="26" t="s">
        <v>46</v>
      </c>
      <c r="D36" s="30">
        <f>SUM(D34:D35)</f>
        <v>61903</v>
      </c>
      <c r="E36" s="46">
        <f t="shared" si="2"/>
        <v>1</v>
      </c>
      <c r="F36" s="6"/>
      <c r="G36" s="6"/>
      <c r="H36" s="6"/>
      <c r="I36" s="33" t="s">
        <v>46</v>
      </c>
      <c r="J36" s="34"/>
      <c r="K36" s="30">
        <f>SUM(K34:K35)</f>
        <v>61903</v>
      </c>
      <c r="L36" s="46">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105</v>
      </c>
      <c r="D38" s="12">
        <v>9.3000000000000007</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101</v>
      </c>
      <c r="D40" s="35" t="s">
        <v>100</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20438</v>
      </c>
      <c r="E41" s="23">
        <v>13705</v>
      </c>
      <c r="F41" s="23">
        <v>10231</v>
      </c>
      <c r="G41" s="23">
        <v>7737</v>
      </c>
      <c r="H41" s="23">
        <v>5574</v>
      </c>
      <c r="I41" s="23">
        <v>3630</v>
      </c>
      <c r="J41" s="23">
        <v>579</v>
      </c>
      <c r="K41" s="23">
        <v>9</v>
      </c>
      <c r="L41" s="23"/>
      <c r="M41" s="30">
        <f>SUM(D41:L41)</f>
        <v>61903</v>
      </c>
      <c r="N41" s="6"/>
    </row>
    <row r="42" spans="1:16" x14ac:dyDescent="0.25">
      <c r="A42" s="1"/>
      <c r="B42" s="6"/>
      <c r="C42" s="12" t="s">
        <v>80</v>
      </c>
      <c r="D42" s="37">
        <f>IF($M$41=0,,(D41/$M$41))</f>
        <v>0.33016170460236177</v>
      </c>
      <c r="E42" s="37">
        <f t="shared" ref="E42:M42" si="4">IF($M$41=0,,(E41/$M$41))</f>
        <v>0.2213947627740174</v>
      </c>
      <c r="F42" s="37">
        <f t="shared" si="4"/>
        <v>0.16527470397234384</v>
      </c>
      <c r="G42" s="37">
        <f t="shared" si="4"/>
        <v>0.12498586498231104</v>
      </c>
      <c r="H42" s="37">
        <f t="shared" si="4"/>
        <v>9.0044101255189565E-2</v>
      </c>
      <c r="I42" s="37">
        <f t="shared" si="4"/>
        <v>5.8640130526791914E-2</v>
      </c>
      <c r="J42" s="37">
        <f t="shared" si="4"/>
        <v>9.3533431336122637E-3</v>
      </c>
      <c r="K42" s="37">
        <f t="shared" si="4"/>
        <v>1.4538875337221136E-4</v>
      </c>
      <c r="L42" s="37">
        <f t="shared" si="4"/>
        <v>0</v>
      </c>
      <c r="M42" s="46">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104</v>
      </c>
      <c r="D44" s="29">
        <v>2016</v>
      </c>
      <c r="E44" s="29">
        <v>2017</v>
      </c>
      <c r="F44" s="29">
        <v>2018</v>
      </c>
      <c r="G44" s="29">
        <v>2019</v>
      </c>
      <c r="H44" s="29">
        <v>2020</v>
      </c>
      <c r="I44" s="29">
        <v>2021</v>
      </c>
      <c r="J44" s="29">
        <v>2022</v>
      </c>
      <c r="K44" s="29" t="s">
        <v>97</v>
      </c>
      <c r="L44" s="29" t="s">
        <v>141</v>
      </c>
      <c r="M44" s="29" t="s">
        <v>46</v>
      </c>
      <c r="N44" s="6"/>
    </row>
    <row r="45" spans="1:16" x14ac:dyDescent="0.25">
      <c r="A45" s="1"/>
      <c r="B45" s="6"/>
      <c r="C45" s="12" t="s">
        <v>54</v>
      </c>
      <c r="D45" s="23">
        <v>3171</v>
      </c>
      <c r="E45" s="23">
        <v>45425</v>
      </c>
      <c r="F45" s="23">
        <v>4685</v>
      </c>
      <c r="G45" s="23">
        <v>3823</v>
      </c>
      <c r="H45" s="23">
        <v>2517</v>
      </c>
      <c r="I45" s="23">
        <v>1529</v>
      </c>
      <c r="J45" s="23">
        <v>196</v>
      </c>
      <c r="K45" s="23">
        <v>149</v>
      </c>
      <c r="L45" s="23">
        <v>408</v>
      </c>
      <c r="M45" s="30">
        <f>SUM(D45:L45)</f>
        <v>61903</v>
      </c>
      <c r="N45" s="6"/>
    </row>
    <row r="46" spans="1:16" x14ac:dyDescent="0.25">
      <c r="A46" s="1"/>
      <c r="B46" s="6"/>
      <c r="C46" s="12" t="s">
        <v>80</v>
      </c>
      <c r="D46" s="37">
        <f>IF($M$41=0,,(D45/$M$41))</f>
        <v>5.122530410480914E-2</v>
      </c>
      <c r="E46" s="37">
        <f t="shared" ref="E46:M46" si="5">IF($M$41=0,,(E45/$M$41))</f>
        <v>0.7338093468814112</v>
      </c>
      <c r="F46" s="37">
        <f t="shared" si="5"/>
        <v>7.5682923283201142E-2</v>
      </c>
      <c r="G46" s="37">
        <f t="shared" si="5"/>
        <v>6.1757911571329337E-2</v>
      </c>
      <c r="H46" s="37">
        <f t="shared" si="5"/>
        <v>4.0660388026428441E-2</v>
      </c>
      <c r="I46" s="37">
        <f t="shared" si="5"/>
        <v>2.4699933767345687E-2</v>
      </c>
      <c r="J46" s="37">
        <f t="shared" si="5"/>
        <v>3.1662439623281586E-3</v>
      </c>
      <c r="K46" s="37">
        <f t="shared" si="5"/>
        <v>2.4069915836066103E-3</v>
      </c>
      <c r="L46" s="37">
        <f t="shared" si="5"/>
        <v>6.5909568195402484E-3</v>
      </c>
      <c r="M46" s="46">
        <f t="shared" si="5"/>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8953</v>
      </c>
      <c r="E53" s="23">
        <v>12511</v>
      </c>
      <c r="F53" s="23">
        <v>5882</v>
      </c>
      <c r="G53" s="23">
        <v>3809</v>
      </c>
      <c r="H53" s="23">
        <v>30748</v>
      </c>
      <c r="I53" s="30">
        <f>SUM(D53:H53)</f>
        <v>61903</v>
      </c>
      <c r="J53" s="7"/>
      <c r="K53" s="6"/>
      <c r="L53" s="6"/>
      <c r="M53" s="6"/>
      <c r="N53" s="6"/>
    </row>
    <row r="54" spans="1:14" x14ac:dyDescent="0.25">
      <c r="A54" s="1"/>
      <c r="B54" s="6"/>
      <c r="C54" s="12" t="s">
        <v>80</v>
      </c>
      <c r="D54" s="37">
        <f>IF($I$53=0,,(D53/$I$53))</f>
        <v>0.14462950099348981</v>
      </c>
      <c r="E54" s="37">
        <f t="shared" ref="E54:I54" si="6">IF($I$53=0,,(E53/$I$53))</f>
        <v>0.20210652149330405</v>
      </c>
      <c r="F54" s="37">
        <f t="shared" si="6"/>
        <v>9.5019627481705254E-2</v>
      </c>
      <c r="G54" s="37">
        <f t="shared" si="6"/>
        <v>6.1531751288305896E-2</v>
      </c>
      <c r="H54" s="37">
        <f t="shared" si="6"/>
        <v>0.49671259874319501</v>
      </c>
      <c r="I54" s="46">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99</v>
      </c>
      <c r="D57" s="36" t="s">
        <v>73</v>
      </c>
      <c r="E57" s="36" t="s">
        <v>12</v>
      </c>
      <c r="F57" s="36" t="s">
        <v>84</v>
      </c>
      <c r="G57" s="36" t="s">
        <v>85</v>
      </c>
      <c r="H57" s="36" t="s">
        <v>46</v>
      </c>
      <c r="I57" s="6"/>
      <c r="J57" s="6"/>
      <c r="K57" s="6"/>
      <c r="L57" s="6"/>
      <c r="M57" s="6"/>
      <c r="N57" s="6"/>
    </row>
    <row r="58" spans="1:14" x14ac:dyDescent="0.25">
      <c r="A58" s="1"/>
      <c r="B58" s="6"/>
      <c r="C58" s="12" t="s">
        <v>54</v>
      </c>
      <c r="D58" s="23"/>
      <c r="E58" s="23"/>
      <c r="F58" s="23"/>
      <c r="G58" s="23"/>
      <c r="H58" s="30">
        <f>SUM(D58:F58)</f>
        <v>0</v>
      </c>
      <c r="I58" s="6"/>
      <c r="J58" s="6"/>
      <c r="K58" s="6"/>
      <c r="L58" s="6"/>
      <c r="M58" s="6"/>
      <c r="N58" s="6"/>
    </row>
    <row r="59" spans="1:14" x14ac:dyDescent="0.25">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109</v>
      </c>
      <c r="D61" s="37"/>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98</v>
      </c>
      <c r="D64" s="76">
        <v>0.29699999999999999</v>
      </c>
      <c r="E64" s="6"/>
      <c r="F64" s="6"/>
      <c r="G64" s="6"/>
      <c r="H64" s="6"/>
      <c r="I64" s="6"/>
      <c r="J64" s="6"/>
      <c r="K64" s="6"/>
      <c r="L64" s="6"/>
      <c r="M64" s="6"/>
      <c r="N64" s="6"/>
    </row>
    <row r="65" spans="1:14" x14ac:dyDescent="0.25">
      <c r="A65" s="1"/>
      <c r="B65" s="6"/>
      <c r="C65" s="12" t="s">
        <v>103</v>
      </c>
      <c r="D65" s="76">
        <v>0.41828539260806197</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108</v>
      </c>
      <c r="I70" s="29" t="s">
        <v>107</v>
      </c>
      <c r="J70" s="29" t="s">
        <v>106</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108</v>
      </c>
      <c r="J78" s="29" t="s">
        <v>107</v>
      </c>
      <c r="K78" s="29" t="s">
        <v>106</v>
      </c>
      <c r="L78" s="6"/>
      <c r="M78" s="6"/>
      <c r="N78" s="6"/>
    </row>
    <row r="79" spans="1:14" x14ac:dyDescent="0.25">
      <c r="A79" s="1"/>
      <c r="B79" s="6"/>
      <c r="C79" s="82" t="s">
        <v>148</v>
      </c>
      <c r="D79" s="81">
        <v>1499</v>
      </c>
      <c r="E79" s="83" t="s">
        <v>149</v>
      </c>
      <c r="F79" s="86">
        <v>40840</v>
      </c>
      <c r="G79" s="83">
        <v>1.5</v>
      </c>
      <c r="H79" s="84" t="s">
        <v>11</v>
      </c>
      <c r="I79" s="83" t="s">
        <v>150</v>
      </c>
      <c r="J79" s="86">
        <v>43397</v>
      </c>
      <c r="K79" s="86">
        <v>43397</v>
      </c>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50199</v>
      </c>
      <c r="E85" s="6"/>
      <c r="F85" s="6"/>
      <c r="G85" s="6"/>
      <c r="H85" s="6"/>
      <c r="I85" s="6"/>
      <c r="J85" s="6"/>
      <c r="K85" s="6"/>
      <c r="L85" s="6"/>
      <c r="M85" s="6"/>
      <c r="N85" s="6"/>
    </row>
    <row r="86" spans="1:14" x14ac:dyDescent="0.25">
      <c r="A86" s="1"/>
      <c r="B86" s="6"/>
      <c r="C86" s="12" t="s">
        <v>22</v>
      </c>
      <c r="D86" s="42">
        <v>51698</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104</v>
      </c>
      <c r="D89" s="36">
        <v>2017</v>
      </c>
      <c r="E89" s="36">
        <v>2018</v>
      </c>
      <c r="F89" s="36">
        <v>2019</v>
      </c>
      <c r="G89" s="36">
        <v>2020</v>
      </c>
      <c r="H89" s="36">
        <v>2021</v>
      </c>
      <c r="I89" s="36" t="s">
        <v>151</v>
      </c>
      <c r="J89" s="36" t="s">
        <v>152</v>
      </c>
      <c r="K89" s="36" t="s">
        <v>153</v>
      </c>
      <c r="L89" s="36" t="s">
        <v>46</v>
      </c>
      <c r="M89" s="6"/>
      <c r="N89" s="6"/>
    </row>
    <row r="90" spans="1:14" x14ac:dyDescent="0.25">
      <c r="A90" s="1"/>
      <c r="B90" s="6"/>
      <c r="C90" s="12" t="s">
        <v>23</v>
      </c>
      <c r="D90" s="23">
        <v>10679</v>
      </c>
      <c r="E90" s="23">
        <v>9304</v>
      </c>
      <c r="F90" s="23">
        <v>6110</v>
      </c>
      <c r="G90" s="23">
        <v>10115</v>
      </c>
      <c r="H90" s="23">
        <v>10018</v>
      </c>
      <c r="I90" s="23">
        <v>2803</v>
      </c>
      <c r="J90" s="23">
        <v>1759</v>
      </c>
      <c r="K90" s="23">
        <v>910</v>
      </c>
      <c r="L90" s="30">
        <f>SUM(D90:K90)</f>
        <v>51698</v>
      </c>
      <c r="M90" s="6"/>
      <c r="N90" s="6"/>
    </row>
    <row r="91" spans="1:14" x14ac:dyDescent="0.25">
      <c r="A91" s="1"/>
      <c r="B91" s="6"/>
      <c r="C91" s="12" t="s">
        <v>82</v>
      </c>
      <c r="D91" s="37">
        <f>IF($L$90=0,,(D90/$L$90))</f>
        <v>0.20656505087237417</v>
      </c>
      <c r="E91" s="37">
        <f t="shared" ref="E91:L91" si="8">IF($L$90=0,,(E90/$L$90))</f>
        <v>0.17996827730279702</v>
      </c>
      <c r="F91" s="37">
        <f t="shared" si="8"/>
        <v>0.11818639018917559</v>
      </c>
      <c r="G91" s="37">
        <f t="shared" si="8"/>
        <v>0.19565553793183488</v>
      </c>
      <c r="H91" s="37">
        <f t="shared" si="8"/>
        <v>0.19377925645092653</v>
      </c>
      <c r="I91" s="37">
        <f t="shared" si="8"/>
        <v>5.4218731865836201E-2</v>
      </c>
      <c r="J91" s="37">
        <f t="shared" si="8"/>
        <v>3.4024527061008163E-2</v>
      </c>
      <c r="K91" s="37">
        <f t="shared" si="8"/>
        <v>1.760222832604743E-2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26298</v>
      </c>
      <c r="E94" s="37">
        <f>IF($D$96=0,,(D94/$D$96))</f>
        <v>0.5086850555147201</v>
      </c>
      <c r="F94" s="6"/>
      <c r="G94" s="6"/>
      <c r="H94" s="6"/>
      <c r="I94" s="6"/>
      <c r="J94" s="6"/>
      <c r="K94" s="6"/>
      <c r="L94" s="6"/>
      <c r="M94" s="6"/>
      <c r="N94" s="6"/>
    </row>
    <row r="95" spans="1:14" x14ac:dyDescent="0.25">
      <c r="A95" s="1"/>
      <c r="B95" s="6"/>
      <c r="C95" s="12" t="s">
        <v>37</v>
      </c>
      <c r="D95" s="23">
        <v>25400</v>
      </c>
      <c r="E95" s="37">
        <f t="shared" ref="E95:E96" si="9">IF($D$96=0,,(D95/$D$96))</f>
        <v>0.4913149444852799</v>
      </c>
      <c r="F95" s="6"/>
      <c r="G95" s="6"/>
      <c r="H95" s="6"/>
      <c r="I95" s="6"/>
      <c r="J95" s="6"/>
      <c r="K95" s="6"/>
      <c r="L95" s="6"/>
      <c r="M95" s="6"/>
      <c r="N95" s="6"/>
    </row>
    <row r="96" spans="1:14" x14ac:dyDescent="0.25">
      <c r="A96" s="1"/>
      <c r="B96" s="6"/>
      <c r="C96" s="21" t="s">
        <v>46</v>
      </c>
      <c r="D96" s="30">
        <f>SUM(D94:D95)</f>
        <v>51698</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85">
        <v>67053</v>
      </c>
      <c r="E101" s="87">
        <v>44123</v>
      </c>
      <c r="F101" s="6"/>
      <c r="G101" s="6"/>
      <c r="H101" s="6"/>
      <c r="I101" s="6"/>
      <c r="J101" s="6"/>
      <c r="K101" s="6"/>
      <c r="L101" s="6"/>
      <c r="M101" s="6"/>
      <c r="N101" s="6"/>
    </row>
    <row r="102" spans="1:14" x14ac:dyDescent="0.25">
      <c r="B102" s="6"/>
      <c r="C102" s="53" t="s">
        <v>89</v>
      </c>
      <c r="D102" s="85"/>
      <c r="E102" s="87">
        <v>3423</v>
      </c>
      <c r="F102" s="6"/>
      <c r="G102" s="6"/>
      <c r="H102" s="6"/>
      <c r="I102" s="6"/>
      <c r="J102" s="6"/>
      <c r="K102" s="6"/>
      <c r="L102" s="6"/>
      <c r="M102" s="6"/>
      <c r="N102" s="6"/>
    </row>
    <row r="103" spans="1:14" x14ac:dyDescent="0.25">
      <c r="B103" s="6"/>
      <c r="C103" s="53" t="s">
        <v>90</v>
      </c>
      <c r="D103" s="77"/>
      <c r="E103" s="88"/>
      <c r="F103" s="6"/>
      <c r="G103" s="6"/>
      <c r="H103" s="6"/>
      <c r="I103" s="6"/>
      <c r="J103" s="6"/>
      <c r="K103" s="6"/>
      <c r="L103" s="6"/>
      <c r="M103" s="6"/>
      <c r="N103" s="6"/>
    </row>
    <row r="104" spans="1:14" x14ac:dyDescent="0.25">
      <c r="B104" s="6"/>
      <c r="C104" s="51" t="s">
        <v>28</v>
      </c>
      <c r="D104" s="78"/>
      <c r="E104" s="89">
        <v>4152</v>
      </c>
      <c r="F104" s="6"/>
      <c r="G104" s="6"/>
      <c r="H104" s="6"/>
      <c r="I104" s="6"/>
      <c r="J104" s="6"/>
      <c r="K104" s="6"/>
      <c r="L104" s="6"/>
      <c r="M104" s="6"/>
      <c r="N104" s="6"/>
    </row>
    <row r="105" spans="1:14" x14ac:dyDescent="0.25">
      <c r="B105" s="6"/>
      <c r="C105" s="52" t="s">
        <v>46</v>
      </c>
      <c r="D105" s="93">
        <f>SUM(D101:D104)</f>
        <v>67053</v>
      </c>
      <c r="E105" s="90">
        <f t="shared" ref="E105" si="10">SUM(E101:E104)</f>
        <v>51698</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85">
        <f>29509+2650</f>
        <v>32159</v>
      </c>
      <c r="E120" s="87">
        <v>25400</v>
      </c>
      <c r="F120" s="80"/>
      <c r="G120" s="6"/>
      <c r="H120" s="6"/>
      <c r="I120" s="6"/>
      <c r="J120" s="6"/>
      <c r="K120" s="6"/>
      <c r="L120" s="6"/>
      <c r="M120" s="6"/>
      <c r="N120" s="6"/>
    </row>
    <row r="121" spans="2:14" x14ac:dyDescent="0.25">
      <c r="B121" s="6"/>
      <c r="C121" s="53" t="s">
        <v>11</v>
      </c>
      <c r="D121" s="85">
        <f>32394+2500</f>
        <v>34894</v>
      </c>
      <c r="E121" s="87">
        <v>26298</v>
      </c>
      <c r="F121" s="80"/>
      <c r="G121" s="6"/>
      <c r="H121" s="6"/>
      <c r="I121" s="6"/>
      <c r="J121" s="6"/>
      <c r="K121" s="6"/>
      <c r="L121" s="6"/>
      <c r="M121" s="6"/>
      <c r="N121" s="6"/>
    </row>
    <row r="122" spans="2:14" x14ac:dyDescent="0.25">
      <c r="B122" s="6"/>
      <c r="C122" s="54" t="s">
        <v>91</v>
      </c>
      <c r="D122" s="79"/>
      <c r="E122" s="91"/>
      <c r="F122" s="6"/>
      <c r="G122" s="6"/>
      <c r="H122" s="6"/>
      <c r="I122" s="6"/>
      <c r="J122" s="6"/>
      <c r="K122" s="6"/>
      <c r="L122" s="6"/>
      <c r="M122" s="6"/>
      <c r="N122" s="6"/>
    </row>
    <row r="123" spans="2:14" x14ac:dyDescent="0.25">
      <c r="B123" s="6"/>
      <c r="C123" s="68" t="s">
        <v>46</v>
      </c>
      <c r="D123" s="94">
        <f t="shared" ref="D123:E123" si="11">SUM(D120:D122)</f>
        <v>67053</v>
      </c>
      <c r="E123" s="92">
        <f t="shared" si="11"/>
        <v>51698</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111</v>
      </c>
      <c r="B6" s="57"/>
    </row>
    <row r="7" spans="1:11" x14ac:dyDescent="0.25">
      <c r="A7" s="58" t="s">
        <v>112</v>
      </c>
      <c r="B7" s="58" t="s">
        <v>113</v>
      </c>
    </row>
    <row r="8" spans="1:11" ht="31.5" x14ac:dyDescent="0.25">
      <c r="A8" s="59" t="s">
        <v>29</v>
      </c>
      <c r="B8" s="71" t="s">
        <v>114</v>
      </c>
    </row>
    <row r="9" spans="1:11" ht="31.5" x14ac:dyDescent="0.25">
      <c r="A9" s="59" t="s">
        <v>24</v>
      </c>
      <c r="B9" s="71" t="s">
        <v>115</v>
      </c>
      <c r="J9" s="59"/>
      <c r="K9" s="60"/>
    </row>
    <row r="10" spans="1:11" ht="47.25" x14ac:dyDescent="0.25">
      <c r="A10" s="59" t="s">
        <v>102</v>
      </c>
      <c r="B10" s="60" t="s">
        <v>116</v>
      </c>
      <c r="J10" s="59"/>
      <c r="K10" s="60"/>
    </row>
    <row r="11" spans="1:11" x14ac:dyDescent="0.25">
      <c r="A11" s="70"/>
      <c r="B11" s="69"/>
    </row>
    <row r="12" spans="1:11" ht="47.25" x14ac:dyDescent="0.25">
      <c r="A12" s="59" t="s">
        <v>101</v>
      </c>
      <c r="B12" s="60" t="s">
        <v>117</v>
      </c>
    </row>
    <row r="13" spans="1:11" ht="15.75" x14ac:dyDescent="0.25">
      <c r="A13" s="59" t="s">
        <v>118</v>
      </c>
      <c r="B13" s="60" t="s">
        <v>119</v>
      </c>
    </row>
    <row r="14" spans="1:11" ht="15.75" x14ac:dyDescent="0.25">
      <c r="A14" s="72" t="s">
        <v>104</v>
      </c>
      <c r="B14" s="71" t="s">
        <v>120</v>
      </c>
    </row>
    <row r="15" spans="1:11" ht="31.5" x14ac:dyDescent="0.25">
      <c r="A15" s="72" t="s">
        <v>121</v>
      </c>
      <c r="B15" s="71" t="s">
        <v>122</v>
      </c>
    </row>
    <row r="16" spans="1:11" ht="78.75" x14ac:dyDescent="0.25">
      <c r="A16" s="59" t="s">
        <v>0</v>
      </c>
      <c r="B16" s="71" t="s">
        <v>123</v>
      </c>
    </row>
    <row r="17" spans="1:5" ht="15.75" x14ac:dyDescent="0.25">
      <c r="A17" s="59" t="s">
        <v>124</v>
      </c>
      <c r="B17" s="60" t="s">
        <v>125</v>
      </c>
    </row>
    <row r="18" spans="1:5" ht="47.25" x14ac:dyDescent="0.25">
      <c r="A18" s="59" t="s">
        <v>109</v>
      </c>
      <c r="B18" s="60" t="s">
        <v>126</v>
      </c>
    </row>
    <row r="19" spans="1:5" ht="15.75" x14ac:dyDescent="0.25">
      <c r="A19" s="59" t="s">
        <v>98</v>
      </c>
      <c r="B19" s="61" t="s">
        <v>127</v>
      </c>
    </row>
    <row r="20" spans="1:5" ht="31.5" x14ac:dyDescent="0.25">
      <c r="A20" s="59" t="s">
        <v>128</v>
      </c>
      <c r="B20" s="60" t="s">
        <v>129</v>
      </c>
      <c r="E20" s="65"/>
    </row>
    <row r="21" spans="1:5" ht="15.75" x14ac:dyDescent="0.25">
      <c r="A21" s="59" t="s">
        <v>130</v>
      </c>
      <c r="B21" s="60" t="s">
        <v>131</v>
      </c>
    </row>
    <row r="22" spans="1:5" x14ac:dyDescent="0.25">
      <c r="A22" s="73"/>
      <c r="B22" s="74"/>
    </row>
    <row r="23" spans="1:5" ht="18" x14ac:dyDescent="0.25">
      <c r="A23" s="62" t="s">
        <v>132</v>
      </c>
      <c r="B23" s="69"/>
    </row>
    <row r="24" spans="1:5" x14ac:dyDescent="0.25">
      <c r="A24" s="58" t="s">
        <v>112</v>
      </c>
      <c r="B24" s="58" t="s">
        <v>113</v>
      </c>
    </row>
    <row r="25" spans="1:5" ht="15.75" x14ac:dyDescent="0.25">
      <c r="A25" s="72" t="s">
        <v>55</v>
      </c>
      <c r="B25" s="71" t="s">
        <v>133</v>
      </c>
    </row>
    <row r="26" spans="1:5" ht="15.75" x14ac:dyDescent="0.25">
      <c r="A26" s="72" t="s">
        <v>106</v>
      </c>
      <c r="B26" s="71" t="s">
        <v>134</v>
      </c>
    </row>
    <row r="27" spans="1:5" ht="31.5" x14ac:dyDescent="0.25">
      <c r="A27" s="72" t="s">
        <v>135</v>
      </c>
      <c r="B27" s="71" t="s">
        <v>136</v>
      </c>
    </row>
    <row r="28" spans="1:5" ht="31.5" x14ac:dyDescent="0.25">
      <c r="A28" s="72" t="s">
        <v>24</v>
      </c>
      <c r="B28" s="71" t="s">
        <v>137</v>
      </c>
    </row>
    <row r="29" spans="1:5" ht="15.75" x14ac:dyDescent="0.25">
      <c r="A29" s="72" t="s">
        <v>108</v>
      </c>
      <c r="B29" s="71" t="s">
        <v>138</v>
      </c>
    </row>
    <row r="30" spans="1:5" ht="31.5" x14ac:dyDescent="0.25">
      <c r="A30" s="72" t="s">
        <v>104</v>
      </c>
      <c r="B30" s="71" t="s">
        <v>139</v>
      </c>
    </row>
    <row r="31" spans="1:5" x14ac:dyDescent="0.25">
      <c r="A31" s="70"/>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www.w3.org/XML/1998/namespace"/>
    <ds:schemaRef ds:uri="http://schemas.microsoft.com/office/infopath/2007/PartnerControls"/>
    <ds:schemaRef ds:uri="http://purl.org/dc/term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b812923a-363a-40e5-80cb-9f5161b2a1be"/>
    <ds:schemaRef ds:uri="http://purl.org/dc/dcmitype/"/>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2017-03-13T14:48:50Z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